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mmond\Desktop\Property Force\"/>
    </mc:Choice>
  </mc:AlternateContent>
  <workbookProtection workbookPassword="9202" lockStructure="1" lockWindows="1"/>
  <bookViews>
    <workbookView xWindow="0" yWindow="0" windowWidth="28800" windowHeight="12435"/>
  </bookViews>
  <sheets>
    <sheet name="Single Family Residence" sheetId="1" r:id="rId1"/>
    <sheet name="Duplex" sheetId="2" r:id="rId2"/>
    <sheet name="4 unit building" sheetId="3" r:id="rId3"/>
  </sheets>
  <calcPr calcId="152511"/>
</workbook>
</file>

<file path=xl/calcChain.xml><?xml version="1.0" encoding="utf-8"?>
<calcChain xmlns="http://schemas.openxmlformats.org/spreadsheetml/2006/main">
  <c r="C10" i="1" l="1"/>
  <c r="H22" i="2" l="1"/>
  <c r="D17" i="2"/>
  <c r="E17" i="2" s="1"/>
  <c r="F17" i="2" s="1"/>
  <c r="G17" i="2" s="1"/>
  <c r="H17" i="2" s="1"/>
  <c r="I17" i="2" s="1"/>
  <c r="J17" i="2" s="1"/>
  <c r="K17" i="2" s="1"/>
  <c r="L17" i="2" s="1"/>
  <c r="D16" i="2"/>
  <c r="E16" i="2" s="1"/>
  <c r="F16" i="2" s="1"/>
  <c r="G16" i="2" s="1"/>
  <c r="H16" i="2" s="1"/>
  <c r="I16" i="2" s="1"/>
  <c r="J16" i="2" s="1"/>
  <c r="K16" i="2" s="1"/>
  <c r="L16" i="2" s="1"/>
  <c r="C15" i="2"/>
  <c r="D15" i="2" s="1"/>
  <c r="D14" i="2" s="1"/>
  <c r="C14" i="2"/>
  <c r="D13" i="2"/>
  <c r="E13" i="2" s="1"/>
  <c r="F13" i="2" s="1"/>
  <c r="G13" i="2" s="1"/>
  <c r="H13" i="2" s="1"/>
  <c r="I13" i="2" s="1"/>
  <c r="J13" i="2" s="1"/>
  <c r="K13" i="2" s="1"/>
  <c r="L13" i="2" s="1"/>
  <c r="C10" i="2"/>
  <c r="C12" i="2" s="1"/>
  <c r="D9" i="2"/>
  <c r="E9" i="2" s="1"/>
  <c r="E10" i="2" s="1"/>
  <c r="B8" i="2"/>
  <c r="F22" i="2" s="1"/>
  <c r="B7" i="2"/>
  <c r="C18" i="2" l="1"/>
  <c r="E22" i="2"/>
  <c r="I22" i="2"/>
  <c r="D22" i="2"/>
  <c r="L22" i="2"/>
  <c r="D10" i="2"/>
  <c r="D12" i="2" s="1"/>
  <c r="D18" i="2" s="1"/>
  <c r="E12" i="2"/>
  <c r="F9" i="2"/>
  <c r="E15" i="2"/>
  <c r="C20" i="2"/>
  <c r="J22" i="2"/>
  <c r="C22" i="2"/>
  <c r="G22" i="2"/>
  <c r="K22" i="2"/>
  <c r="C24" i="2" l="1"/>
  <c r="C25" i="2" s="1"/>
  <c r="D20" i="2"/>
  <c r="D24" i="2" s="1"/>
  <c r="D25" i="2" s="1"/>
  <c r="D26" i="2" s="1"/>
  <c r="E14" i="2"/>
  <c r="E18" i="2" s="1"/>
  <c r="E20" i="2" s="1"/>
  <c r="E24" i="2" s="1"/>
  <c r="E25" i="2" s="1"/>
  <c r="E26" i="2" s="1"/>
  <c r="F15" i="2"/>
  <c r="C29" i="2"/>
  <c r="C26" i="2"/>
  <c r="C28" i="2"/>
  <c r="F10" i="2"/>
  <c r="G9" i="2"/>
  <c r="D28" i="2" l="1"/>
  <c r="D29" i="2" s="1"/>
  <c r="F12" i="2"/>
  <c r="G10" i="2"/>
  <c r="H9" i="2"/>
  <c r="E28" i="2"/>
  <c r="E29" i="2" s="1"/>
  <c r="F14" i="2"/>
  <c r="G15" i="2"/>
  <c r="G14" i="2" l="1"/>
  <c r="H15" i="2"/>
  <c r="G12" i="2"/>
  <c r="I9" i="2"/>
  <c r="H10" i="2"/>
  <c r="F18" i="2"/>
  <c r="F20" i="2" s="1"/>
  <c r="F24" i="2" s="1"/>
  <c r="F25" i="2" s="1"/>
  <c r="I10" i="2" l="1"/>
  <c r="J9" i="2"/>
  <c r="F26" i="2"/>
  <c r="F28" i="2"/>
  <c r="F29" i="2" s="1"/>
  <c r="G18" i="2"/>
  <c r="G20" i="2" s="1"/>
  <c r="G24" i="2" s="1"/>
  <c r="G25" i="2" s="1"/>
  <c r="G26" i="2" s="1"/>
  <c r="H12" i="2"/>
  <c r="H14" i="2"/>
  <c r="I15" i="2"/>
  <c r="H18" i="2" l="1"/>
  <c r="H20" i="2" s="1"/>
  <c r="H24" i="2" s="1"/>
  <c r="H25" i="2" s="1"/>
  <c r="H26" i="2" s="1"/>
  <c r="I12" i="2"/>
  <c r="H28" i="2"/>
  <c r="H29" i="2" s="1"/>
  <c r="I14" i="2"/>
  <c r="J15" i="2"/>
  <c r="G28" i="2"/>
  <c r="G29" i="2" s="1"/>
  <c r="K9" i="2"/>
  <c r="J10" i="2"/>
  <c r="K10" i="2" l="1"/>
  <c r="L9" i="2"/>
  <c r="L10" i="2" s="1"/>
  <c r="J12" i="2"/>
  <c r="J18" i="2" s="1"/>
  <c r="J20" i="2" s="1"/>
  <c r="J24" i="2" s="1"/>
  <c r="J25" i="2" s="1"/>
  <c r="J26" i="2" s="1"/>
  <c r="K15" i="2"/>
  <c r="J14" i="2"/>
  <c r="I18" i="2"/>
  <c r="I20" i="2" s="1"/>
  <c r="I24" i="2" s="1"/>
  <c r="I25" i="2" s="1"/>
  <c r="K14" i="2" l="1"/>
  <c r="L15" i="2"/>
  <c r="L14" i="2" s="1"/>
  <c r="K12" i="2"/>
  <c r="K18" i="2" s="1"/>
  <c r="K20" i="2" s="1"/>
  <c r="K24" i="2" s="1"/>
  <c r="K25" i="2" s="1"/>
  <c r="I26" i="2"/>
  <c r="J28" i="2"/>
  <c r="J29" i="2" s="1"/>
  <c r="I28" i="2"/>
  <c r="I29" i="2" s="1"/>
  <c r="L12" i="2"/>
  <c r="L18" i="2" s="1"/>
  <c r="L20" i="2" s="1"/>
  <c r="L24" i="2" s="1"/>
  <c r="L25" i="2" s="1"/>
  <c r="L26" i="2" s="1"/>
  <c r="K26" i="2" l="1"/>
  <c r="K28" i="2"/>
  <c r="K29" i="2" s="1"/>
  <c r="L28" i="2"/>
  <c r="L29" i="2" s="1"/>
  <c r="D13" i="1" l="1"/>
  <c r="E13" i="1" s="1"/>
  <c r="F13" i="1" s="1"/>
  <c r="G13" i="1" s="1"/>
  <c r="H13" i="1" s="1"/>
  <c r="I13" i="1" s="1"/>
  <c r="J13" i="1" s="1"/>
  <c r="K13" i="1" s="1"/>
  <c r="L13" i="1" s="1"/>
  <c r="D17" i="1"/>
  <c r="E17" i="1" s="1"/>
  <c r="F17" i="1" s="1"/>
  <c r="G17" i="1" s="1"/>
  <c r="H17" i="1" s="1"/>
  <c r="I17" i="1" s="1"/>
  <c r="J17" i="1" s="1"/>
  <c r="K17" i="1" s="1"/>
  <c r="L17" i="1" s="1"/>
  <c r="B8" i="1"/>
  <c r="L22" i="1" s="1"/>
  <c r="D16" i="1"/>
  <c r="E16" i="1" s="1"/>
  <c r="F16" i="1" s="1"/>
  <c r="G16" i="1" s="1"/>
  <c r="H16" i="1" s="1"/>
  <c r="I16" i="1" s="1"/>
  <c r="J16" i="1" s="1"/>
  <c r="K16" i="1" s="1"/>
  <c r="L16" i="1" s="1"/>
  <c r="C15" i="1"/>
  <c r="D15" i="1" s="1"/>
  <c r="E15" i="1" s="1"/>
  <c r="F15" i="1" s="1"/>
  <c r="G15" i="1" s="1"/>
  <c r="H15" i="1" s="1"/>
  <c r="I15" i="1" s="1"/>
  <c r="J15" i="1" s="1"/>
  <c r="J14" i="1" s="1"/>
  <c r="C12" i="1"/>
  <c r="D9" i="1"/>
  <c r="D10" i="1" s="1"/>
  <c r="B7" i="1"/>
  <c r="C22" i="1" l="1"/>
  <c r="F22" i="1"/>
  <c r="D22" i="1"/>
  <c r="G22" i="1"/>
  <c r="E22" i="1"/>
  <c r="I22" i="1"/>
  <c r="J22" i="1"/>
  <c r="H22" i="1"/>
  <c r="K22" i="1"/>
  <c r="D14" i="1"/>
  <c r="E14" i="1"/>
  <c r="I14" i="1"/>
  <c r="F14" i="1"/>
  <c r="C14" i="1"/>
  <c r="C18" i="1" s="1"/>
  <c r="G14" i="1"/>
  <c r="H14" i="1"/>
  <c r="K15" i="1"/>
  <c r="K14" i="1" s="1"/>
  <c r="D12" i="1"/>
  <c r="E9" i="1"/>
  <c r="C20" i="1" l="1"/>
  <c r="C24" i="1" s="1"/>
  <c r="C25" i="1" s="1"/>
  <c r="D18" i="1"/>
  <c r="D20" i="1" s="1"/>
  <c r="L15" i="1"/>
  <c r="F9" i="1"/>
  <c r="E10" i="1"/>
  <c r="D24" i="1" l="1"/>
  <c r="D25" i="1" s="1"/>
  <c r="C28" i="1"/>
  <c r="C26" i="1"/>
  <c r="C29" i="1"/>
  <c r="L14" i="1"/>
  <c r="E12" i="1"/>
  <c r="F10" i="1"/>
  <c r="G9" i="1"/>
  <c r="D26" i="1" l="1"/>
  <c r="D28" i="1"/>
  <c r="D29" i="1" s="1"/>
  <c r="E18" i="1"/>
  <c r="E20" i="1" s="1"/>
  <c r="G10" i="1"/>
  <c r="H9" i="1"/>
  <c r="F12" i="1"/>
  <c r="F18" i="1" s="1"/>
  <c r="E24" i="1" l="1"/>
  <c r="E25" i="1" s="1"/>
  <c r="F20" i="1"/>
  <c r="H10" i="1"/>
  <c r="I9" i="1"/>
  <c r="G12" i="1"/>
  <c r="E26" i="1" l="1"/>
  <c r="E28" i="1"/>
  <c r="E29" i="1" s="1"/>
  <c r="G18" i="1"/>
  <c r="G20" i="1" s="1"/>
  <c r="F24" i="1"/>
  <c r="F25" i="1" s="1"/>
  <c r="J9" i="1"/>
  <c r="I10" i="1"/>
  <c r="H12" i="1"/>
  <c r="F26" i="1" l="1"/>
  <c r="F28" i="1"/>
  <c r="F29" i="1" s="1"/>
  <c r="G24" i="1"/>
  <c r="G25" i="1" s="1"/>
  <c r="G26" i="1" s="1"/>
  <c r="H18" i="1"/>
  <c r="H20" i="1" s="1"/>
  <c r="I12" i="1"/>
  <c r="K9" i="1"/>
  <c r="J10" i="1"/>
  <c r="H24" i="1" l="1"/>
  <c r="H25" i="1" s="1"/>
  <c r="I18" i="1"/>
  <c r="I20" i="1" s="1"/>
  <c r="G28" i="1"/>
  <c r="G29" i="1" s="1"/>
  <c r="J12" i="1"/>
  <c r="J18" i="1" s="1"/>
  <c r="J20" i="1" s="1"/>
  <c r="K10" i="1"/>
  <c r="L9" i="1"/>
  <c r="L10" i="1" s="1"/>
  <c r="J24" i="1" l="1"/>
  <c r="J25" i="1" s="1"/>
  <c r="J26" i="1" s="1"/>
  <c r="H26" i="1"/>
  <c r="H28" i="1"/>
  <c r="H29" i="1" s="1"/>
  <c r="I24" i="1"/>
  <c r="I25" i="1" s="1"/>
  <c r="K12" i="1"/>
  <c r="K18" i="1" s="1"/>
  <c r="K20" i="1" s="1"/>
  <c r="L12" i="1"/>
  <c r="L18" i="1" s="1"/>
  <c r="L20" i="1" s="1"/>
  <c r="L24" i="1" l="1"/>
  <c r="L25" i="1" s="1"/>
  <c r="I26" i="1"/>
  <c r="I28" i="1"/>
  <c r="I29" i="1" s="1"/>
  <c r="J28" i="1"/>
  <c r="J29" i="1" s="1"/>
  <c r="K24" i="1"/>
  <c r="K25" i="1" s="1"/>
  <c r="K26" i="1" s="1"/>
  <c r="K28" i="1" l="1"/>
  <c r="K29" i="1" s="1"/>
  <c r="L28" i="1"/>
  <c r="L29" i="1" s="1"/>
  <c r="L26" i="1"/>
</calcChain>
</file>

<file path=xl/sharedStrings.xml><?xml version="1.0" encoding="utf-8"?>
<sst xmlns="http://schemas.openxmlformats.org/spreadsheetml/2006/main" count="74" uniqueCount="41">
  <si>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</si>
  <si>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</si>
  <si>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</si>
  <si>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</si>
  <si>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</si>
  <si>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</si>
  <si>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</si>
  <si>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</si>
  <si>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</si>
  <si>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</si>
  <si>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Down Payment </t>
  </si>
  <si>
    <t>Rehab Amount</t>
  </si>
  <si>
    <t>Total Equity</t>
  </si>
  <si>
    <t>Market Rental Rate**</t>
  </si>
  <si>
    <t>Effective Gross Rent (EGR)</t>
  </si>
  <si>
    <t>Management fee 6%</t>
  </si>
  <si>
    <t xml:space="preserve">Insurance </t>
  </si>
  <si>
    <t>Updating Reserve</t>
  </si>
  <si>
    <t xml:space="preserve">HOA Fees </t>
  </si>
  <si>
    <t>Total Operating Expenses (TOE)</t>
  </si>
  <si>
    <t>NOI = EGR minus TOE</t>
  </si>
  <si>
    <t>Monthly Net Cash Flow</t>
  </si>
  <si>
    <t>Annual Net Cash Flow</t>
  </si>
  <si>
    <r>
      <t>Yearly %</t>
    </r>
    <r>
      <rPr>
        <b/>
        <sz val="11"/>
        <color rgb="FF00B050"/>
        <rFont val="Calibri"/>
        <family val="2"/>
        <scheme val="minor"/>
      </rPr>
      <t xml:space="preserve"> gain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rgb="FFFF0000"/>
        <rFont val="Calibri"/>
        <family val="2"/>
        <scheme val="minor"/>
      </rPr>
      <t>loss</t>
    </r>
  </si>
  <si>
    <t xml:space="preserve">Running Cash Flow </t>
  </si>
  <si>
    <t>Running ROI</t>
  </si>
  <si>
    <t xml:space="preserve">*4% Interest Rate / principle &amp; Interest. </t>
  </si>
  <si>
    <t>** Rental rate increases at a rate of 5% a year.  Property Force runs our portfolio at 2% vacancy rate.</t>
  </si>
  <si>
    <t>*** Using the state max of 2% assessed increase in valuce to calculate yearly taxes increases.</t>
  </si>
  <si>
    <t>State Equalized Tax Value</t>
  </si>
  <si>
    <t xml:space="preserve">Purchase Price     </t>
  </si>
  <si>
    <t>***Taxes @ 1.188%</t>
  </si>
  <si>
    <t>Mortage Amount</t>
  </si>
  <si>
    <t>*Mortgage Principle and Interest</t>
  </si>
  <si>
    <t>Fill in data</t>
  </si>
  <si>
    <t>Single Family Residence - Middle of the road area in good condition.  3 bedroom, 2 bath with 2 car garage 1675 sq ft.</t>
  </si>
  <si>
    <t>Duplex - Middle of the road area in good condition.  2 units w/2 bed  &amp; 1 bath @ 2800 sq ft.</t>
  </si>
  <si>
    <t>The above example does not take into account increased equity or mortgage pay-down of existing loan.</t>
  </si>
  <si>
    <r>
      <t>Yearly %</t>
    </r>
    <r>
      <rPr>
        <b/>
        <sz val="11"/>
        <color rgb="FF00B050"/>
        <rFont val="Calibri"/>
        <family val="2"/>
        <scheme val="minor"/>
      </rPr>
      <t xml:space="preserve"> </t>
    </r>
  </si>
  <si>
    <t>Running ROI %</t>
  </si>
  <si>
    <t>The above example does not take into account increased equity or mortgage pay-down of the existing loan.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</si>
</sst>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0" xfId="0" applyFill="1" applyBorder="1" applyAlignment="1" applyProtection="1">
      <alignment wrapText="1"/>
    </xf>
    <xf numFmtId="165" fontId="2" fillId="2" borderId="1" xfId="0" applyNumberFormat="1" applyFont="1" applyFill="1" applyBorder="1"/>
    <xf numFmtId="164" fontId="9" fillId="2" borderId="1" xfId="1" applyNumberFormat="1" applyFont="1" applyFill="1" applyBorder="1"/>
    <xf numFmtId="164" fontId="9" fillId="2" borderId="1" xfId="1" applyNumberFormat="1" applyFont="1" applyFill="1" applyBorder="1" applyAlignment="1">
      <alignment vertical="center" wrapText="1"/>
    </xf>
    <xf numFmtId="7" fontId="9" fillId="2" borderId="1" xfId="1" applyNumberFormat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6" fontId="3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44" fontId="2" fillId="3" borderId="1" xfId="1" applyFont="1" applyFill="1" applyBorder="1"/>
    <xf numFmtId="0" fontId="5" fillId="3" borderId="1" xfId="0" applyFont="1" applyFill="1" applyBorder="1"/>
    <xf numFmtId="164" fontId="2" fillId="3" borderId="1" xfId="1" applyNumberFormat="1" applyFont="1" applyFill="1" applyBorder="1"/>
    <xf numFmtId="44" fontId="2" fillId="3" borderId="2" xfId="1" applyFont="1" applyFill="1" applyBorder="1"/>
    <xf numFmtId="0" fontId="4" fillId="3" borderId="1" xfId="0" applyFont="1" applyFill="1" applyBorder="1"/>
    <xf numFmtId="164" fontId="2" fillId="3" borderId="3" xfId="1" applyNumberFormat="1" applyFont="1" applyFill="1" applyBorder="1"/>
    <xf numFmtId="44" fontId="2" fillId="3" borderId="4" xfId="1" applyFont="1" applyFill="1" applyBorder="1"/>
    <xf numFmtId="44" fontId="2" fillId="3" borderId="3" xfId="1" applyFont="1" applyFill="1" applyBorder="1"/>
    <xf numFmtId="6" fontId="9" fillId="3" borderId="1" xfId="0" applyNumberFormat="1" applyFont="1" applyFill="1" applyBorder="1" applyAlignment="1">
      <alignment vertical="center" wrapText="1"/>
    </xf>
    <xf numFmtId="6" fontId="2" fillId="3" borderId="1" xfId="0" applyNumberFormat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2" fillId="3" borderId="5" xfId="1" applyNumberFormat="1" applyFont="1" applyFill="1" applyBorder="1" applyAlignment="1">
      <alignment vertical="center" wrapText="1"/>
    </xf>
    <xf numFmtId="164" fontId="9" fillId="3" borderId="1" xfId="1" applyNumberFormat="1" applyFont="1" applyFill="1" applyBorder="1" applyAlignment="1">
      <alignment vertical="center" wrapText="1"/>
    </xf>
    <xf numFmtId="7" fontId="9" fillId="3" borderId="1" xfId="1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0" fontId="6" fillId="3" borderId="1" xfId="0" applyFont="1" applyFill="1" applyBorder="1"/>
    <xf numFmtId="8" fontId="2" fillId="3" borderId="1" xfId="1" applyNumberFormat="1" applyFont="1" applyFill="1" applyBorder="1" applyAlignment="1">
      <alignment vertical="center" wrapText="1"/>
    </xf>
    <xf numFmtId="6" fontId="9" fillId="3" borderId="1" xfId="1" applyNumberFormat="1" applyFont="1" applyFill="1" applyBorder="1" applyAlignment="1">
      <alignment vertical="center" wrapText="1"/>
    </xf>
    <xf numFmtId="6" fontId="9" fillId="3" borderId="1" xfId="1" applyNumberFormat="1" applyFont="1" applyFill="1" applyBorder="1"/>
    <xf numFmtId="0" fontId="2" fillId="3" borderId="1" xfId="0" applyFont="1" applyFill="1" applyBorder="1"/>
    <xf numFmtId="10" fontId="9" fillId="3" borderId="1" xfId="2" applyNumberFormat="1" applyFont="1" applyFill="1" applyBorder="1" applyAlignment="1">
      <alignment vertical="center" wrapText="1"/>
    </xf>
    <xf numFmtId="10" fontId="9" fillId="3" borderId="1" xfId="2" applyNumberFormat="1" applyFont="1" applyFill="1" applyBorder="1"/>
    <xf numFmtId="0" fontId="9" fillId="3" borderId="1" xfId="0" applyFont="1" applyFill="1" applyBorder="1"/>
    <xf numFmtId="6" fontId="9" fillId="3" borderId="1" xfId="0" applyNumberFormat="1" applyFont="1" applyFill="1" applyBorder="1"/>
    <xf numFmtId="0" fontId="0" fillId="3" borderId="2" xfId="0" applyFill="1" applyBorder="1"/>
    <xf numFmtId="0" fontId="2" fillId="3" borderId="2" xfId="0" applyFont="1" applyFill="1" applyBorder="1"/>
    <xf numFmtId="10" fontId="9" fillId="3" borderId="2" xfId="2" applyNumberFormat="1" applyFont="1" applyFill="1" applyBorder="1"/>
    <xf numFmtId="0" fontId="0" fillId="3" borderId="7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2" fillId="3" borderId="9" xfId="0" applyFont="1" applyFill="1" applyBorder="1" applyProtection="1"/>
    <xf numFmtId="0" fontId="0" fillId="3" borderId="0" xfId="0" applyFill="1" applyBorder="1" applyProtection="1"/>
    <xf numFmtId="0" fontId="0" fillId="3" borderId="10" xfId="0" applyFill="1" applyBorder="1" applyProtection="1"/>
    <xf numFmtId="0" fontId="0" fillId="3" borderId="0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2" fillId="3" borderId="11" xfId="0" applyFont="1" applyFill="1" applyBorder="1" applyProtection="1"/>
    <xf numFmtId="0" fontId="0" fillId="3" borderId="12" xfId="0" applyFill="1" applyBorder="1" applyAlignment="1" applyProtection="1">
      <alignment wrapText="1"/>
    </xf>
    <xf numFmtId="0" fontId="0" fillId="3" borderId="13" xfId="0" applyFill="1" applyBorder="1" applyAlignment="1" applyProtection="1">
      <alignment wrapText="1"/>
    </xf>
    <xf numFmtId="0" fontId="10" fillId="3" borderId="1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2" fillId="3" borderId="21" xfId="0" applyFont="1" applyFill="1" applyBorder="1" applyProtection="1"/>
    <xf numFmtId="0" fontId="0" fillId="3" borderId="16" xfId="0" applyFill="1" applyBorder="1" applyAlignment="1" applyProtection="1">
      <alignment wrapText="1"/>
    </xf>
    <xf numFmtId="0" fontId="0" fillId="3" borderId="17" xfId="0" applyFill="1" applyBorder="1" applyAlignment="1" applyProtection="1">
      <alignment wrapText="1"/>
    </xf>
    <xf numFmtId="0" fontId="0" fillId="3" borderId="22" xfId="0" applyFill="1" applyBorder="1" applyProtection="1"/>
    <xf numFmtId="0" fontId="0" fillId="3" borderId="22" xfId="0" applyFill="1" applyBorder="1" applyAlignment="1" applyProtection="1">
      <alignment wrapText="1"/>
    </xf>
    <xf numFmtId="0" fontId="2" fillId="3" borderId="18" xfId="0" applyFont="1" applyFill="1" applyBorder="1" applyProtection="1"/>
    <xf numFmtId="0" fontId="0" fillId="3" borderId="19" xfId="0" applyFill="1" applyBorder="1" applyAlignment="1" applyProtection="1">
      <alignment wrapText="1"/>
    </xf>
    <xf numFmtId="0" fontId="0" fillId="3" borderId="20" xfId="0" applyFill="1" applyBorder="1" applyAlignment="1" applyProtection="1">
      <alignment wrapText="1"/>
    </xf>
    <xf numFmtId="0" fontId="2" fillId="3" borderId="15" xfId="0" applyFont="1" applyFill="1" applyBorder="1" applyAlignment="1" applyProtection="1">
      <alignment horizontal="left" wrapText="1"/>
    </xf>
    <xf numFmtId="0" fontId="2" fillId="3" borderId="16" xfId="0" applyFont="1" applyFill="1" applyBorder="1" applyAlignment="1" applyProtection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indowProtection="1" tabSelected="1" workbookViewId="0">
      <selection activeCell="A2" sqref="A2"/>
    </sheetView>
  </sheetViews>
  <sheetFormatPr defaultRowHeight="15" x14ac:dyDescent="0.25"/>
  <cols>
    <col min="1" max="1" width="26.42578125" style="1" customWidth="1"/>
    <col min="2" max="2" width="13.28515625" style="1" customWidth="1"/>
    <col min="3" max="12" width="11.7109375" style="1" customWidth="1"/>
    <col min="13" max="16384" width="9.140625" style="1"/>
  </cols>
  <sheetData>
    <row r="1" spans="1:12" ht="26.25" x14ac:dyDescent="0.4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" customHeight="1" x14ac:dyDescent="0.25">
      <c r="A2" s="49" t="s">
        <v>34</v>
      </c>
      <c r="B2" s="57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 x14ac:dyDescent="0.25">
      <c r="A4" s="8" t="s">
        <v>30</v>
      </c>
      <c r="B4" s="3">
        <v>1000000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</row>
    <row r="5" spans="1:12" x14ac:dyDescent="0.25">
      <c r="A5" s="10" t="s">
        <v>10</v>
      </c>
      <c r="B5" s="4">
        <v>300000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5">
      <c r="A6" s="10" t="s">
        <v>11</v>
      </c>
      <c r="B6" s="4">
        <v>50000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8.75" x14ac:dyDescent="0.3">
      <c r="A7" s="12" t="s">
        <v>12</v>
      </c>
      <c r="B7" s="13">
        <f>SUM(B5:B6)</f>
        <v>350000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15" t="s">
        <v>32</v>
      </c>
      <c r="B8" s="13">
        <f>SUM(B4-B5)</f>
        <v>700000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10" t="s">
        <v>13</v>
      </c>
      <c r="B9" s="11"/>
      <c r="C9" s="19">
        <v>5300</v>
      </c>
      <c r="D9" s="20">
        <f>SUM(C9*1.05)</f>
        <v>5565</v>
      </c>
      <c r="E9" s="20">
        <f>SUM(D9*1.05)</f>
        <v>5843.25</v>
      </c>
      <c r="F9" s="20">
        <f t="shared" ref="F9:L9" si="0">SUM(E9*1.05)</f>
        <v>6135.4125000000004</v>
      </c>
      <c r="G9" s="20">
        <f t="shared" si="0"/>
        <v>6442.1831250000005</v>
      </c>
      <c r="H9" s="22">
        <f t="shared" si="0"/>
        <v>6764.292281250001</v>
      </c>
      <c r="I9" s="22">
        <f t="shared" si="0"/>
        <v>7102.506895312501</v>
      </c>
      <c r="J9" s="22">
        <f t="shared" si="0"/>
        <v>7457.6322400781264</v>
      </c>
      <c r="K9" s="22">
        <f t="shared" si="0"/>
        <v>7830.5138520820328</v>
      </c>
      <c r="L9" s="13">
        <f t="shared" si="0"/>
        <v>8222.0395446861348</v>
      </c>
    </row>
    <row r="10" spans="1:12" ht="18.75" x14ac:dyDescent="0.3">
      <c r="A10" s="12" t="s">
        <v>14</v>
      </c>
      <c r="B10" s="11"/>
      <c r="C10" s="22">
        <f>SUM(C9*0.98)</f>
        <v>5194</v>
      </c>
      <c r="D10" s="22">
        <f t="shared" ref="D10:L10" si="1">SUM(D9*0.98)</f>
        <v>5453.7</v>
      </c>
      <c r="E10" s="22">
        <f t="shared" si="1"/>
        <v>5726.3850000000002</v>
      </c>
      <c r="F10" s="22">
        <f t="shared" si="1"/>
        <v>6012.7042500000007</v>
      </c>
      <c r="G10" s="22">
        <f t="shared" si="1"/>
        <v>6313.3394625000001</v>
      </c>
      <c r="H10" s="22">
        <f t="shared" si="1"/>
        <v>6629.0064356250004</v>
      </c>
      <c r="I10" s="22">
        <f t="shared" si="1"/>
        <v>6960.4567574062512</v>
      </c>
      <c r="J10" s="22">
        <f t="shared" si="1"/>
        <v>7308.4795952765635</v>
      </c>
      <c r="K10" s="22">
        <f t="shared" si="1"/>
        <v>7673.9035750403918</v>
      </c>
      <c r="L10" s="13">
        <f t="shared" si="1"/>
        <v>8057.598753792412</v>
      </c>
    </row>
    <row r="11" spans="1:12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10" t="s">
        <v>15</v>
      </c>
      <c r="B12" s="11"/>
      <c r="C12" s="24">
        <f>SUM(C10*0.06)</f>
        <v>311.64</v>
      </c>
      <c r="D12" s="22">
        <f t="shared" ref="D12:L12" si="2">SUM(D10*0.06)</f>
        <v>327.22199999999998</v>
      </c>
      <c r="E12" s="22">
        <f t="shared" si="2"/>
        <v>343.5831</v>
      </c>
      <c r="F12" s="22">
        <f t="shared" si="2"/>
        <v>360.76225500000004</v>
      </c>
      <c r="G12" s="22">
        <f t="shared" si="2"/>
        <v>378.80036774999996</v>
      </c>
      <c r="H12" s="13">
        <f t="shared" si="2"/>
        <v>397.74038613750002</v>
      </c>
      <c r="I12" s="13">
        <f t="shared" si="2"/>
        <v>417.62740544437503</v>
      </c>
      <c r="J12" s="13">
        <f t="shared" si="2"/>
        <v>438.50877571659379</v>
      </c>
      <c r="K12" s="13">
        <f t="shared" si="2"/>
        <v>460.43421450242352</v>
      </c>
      <c r="L12" s="13">
        <f t="shared" si="2"/>
        <v>483.4559252275447</v>
      </c>
    </row>
    <row r="13" spans="1:12" x14ac:dyDescent="0.25">
      <c r="A13" s="10" t="s">
        <v>16</v>
      </c>
      <c r="B13" s="11"/>
      <c r="C13" s="5">
        <v>150</v>
      </c>
      <c r="D13" s="22">
        <f>SUM(C13*1.05)</f>
        <v>157.5</v>
      </c>
      <c r="E13" s="22">
        <f t="shared" ref="E13:L13" si="3">SUM(D13*1.05)</f>
        <v>165.375</v>
      </c>
      <c r="F13" s="22">
        <f t="shared" si="3"/>
        <v>173.64375000000001</v>
      </c>
      <c r="G13" s="22">
        <f t="shared" si="3"/>
        <v>182.32593750000001</v>
      </c>
      <c r="H13" s="22">
        <f t="shared" si="3"/>
        <v>191.44223437500003</v>
      </c>
      <c r="I13" s="22">
        <f t="shared" si="3"/>
        <v>201.01434609375005</v>
      </c>
      <c r="J13" s="22">
        <f t="shared" si="3"/>
        <v>211.06506339843756</v>
      </c>
      <c r="K13" s="22">
        <f t="shared" si="3"/>
        <v>221.61831656835943</v>
      </c>
      <c r="L13" s="22">
        <f t="shared" si="3"/>
        <v>232.6992323967774</v>
      </c>
    </row>
    <row r="14" spans="1:12" x14ac:dyDescent="0.25">
      <c r="A14" s="10" t="s">
        <v>31</v>
      </c>
      <c r="B14" s="11"/>
      <c r="C14" s="25">
        <f>SUM((C15*0.01188)/12)</f>
        <v>990</v>
      </c>
      <c r="D14" s="25">
        <f>SUM((D15*0.01188)/12)</f>
        <v>1009.8000000000001</v>
      </c>
      <c r="E14" s="25">
        <f t="shared" ref="E14:L14" si="4">SUM((E15*0.01188)/12)</f>
        <v>1029.9959999999999</v>
      </c>
      <c r="F14" s="25">
        <f t="shared" si="4"/>
        <v>1050.59592</v>
      </c>
      <c r="G14" s="25">
        <f t="shared" si="4"/>
        <v>1071.6078384</v>
      </c>
      <c r="H14" s="25">
        <f t="shared" si="4"/>
        <v>1093.0399951679999</v>
      </c>
      <c r="I14" s="25">
        <f t="shared" si="4"/>
        <v>1114.9007950713599</v>
      </c>
      <c r="J14" s="25">
        <f t="shared" si="4"/>
        <v>1137.198810972787</v>
      </c>
      <c r="K14" s="25">
        <f t="shared" si="4"/>
        <v>1159.9427871922428</v>
      </c>
      <c r="L14" s="25">
        <f t="shared" si="4"/>
        <v>1183.1416429360877</v>
      </c>
    </row>
    <row r="15" spans="1:12" x14ac:dyDescent="0.25">
      <c r="A15" s="10" t="s">
        <v>29</v>
      </c>
      <c r="B15" s="11"/>
      <c r="C15" s="24">
        <f>SUM(B4)</f>
        <v>1000000</v>
      </c>
      <c r="D15" s="22">
        <f>SUM(C15*1.02)</f>
        <v>1020000</v>
      </c>
      <c r="E15" s="22">
        <f t="shared" ref="E15:L15" si="5">SUM(D15*1.02)</f>
        <v>1040400</v>
      </c>
      <c r="F15" s="22">
        <f t="shared" si="5"/>
        <v>1061208</v>
      </c>
      <c r="G15" s="22">
        <f t="shared" si="5"/>
        <v>1082432.1599999999</v>
      </c>
      <c r="H15" s="22">
        <f t="shared" si="5"/>
        <v>1104080.8032</v>
      </c>
      <c r="I15" s="22">
        <f t="shared" si="5"/>
        <v>1126162.4192639999</v>
      </c>
      <c r="J15" s="22">
        <f t="shared" si="5"/>
        <v>1148685.6676492798</v>
      </c>
      <c r="K15" s="22">
        <f t="shared" si="5"/>
        <v>1171659.3810022655</v>
      </c>
      <c r="L15" s="22">
        <f t="shared" si="5"/>
        <v>1195092.5686223109</v>
      </c>
    </row>
    <row r="16" spans="1:12" x14ac:dyDescent="0.25">
      <c r="A16" s="10" t="s">
        <v>17</v>
      </c>
      <c r="B16" s="11"/>
      <c r="C16" s="6">
        <v>500</v>
      </c>
      <c r="D16" s="22">
        <f>SUM(C16)</f>
        <v>500</v>
      </c>
      <c r="E16" s="22">
        <f t="shared" ref="E16:L16" si="6">SUM(D16)</f>
        <v>500</v>
      </c>
      <c r="F16" s="22">
        <f t="shared" si="6"/>
        <v>500</v>
      </c>
      <c r="G16" s="22">
        <f t="shared" si="6"/>
        <v>500</v>
      </c>
      <c r="H16" s="22">
        <f t="shared" si="6"/>
        <v>500</v>
      </c>
      <c r="I16" s="22">
        <f t="shared" si="6"/>
        <v>500</v>
      </c>
      <c r="J16" s="22">
        <f t="shared" si="6"/>
        <v>500</v>
      </c>
      <c r="K16" s="22">
        <f t="shared" si="6"/>
        <v>500</v>
      </c>
      <c r="L16" s="22">
        <f t="shared" si="6"/>
        <v>500</v>
      </c>
    </row>
    <row r="17" spans="1:13" x14ac:dyDescent="0.25">
      <c r="A17" s="10" t="s">
        <v>18</v>
      </c>
      <c r="B17" s="11"/>
      <c r="C17" s="7"/>
      <c r="D17" s="26">
        <f>SUM(C17*1.05)</f>
        <v>0</v>
      </c>
      <c r="E17" s="26">
        <f t="shared" ref="E17:L17" si="7">SUM(D17*1.05)</f>
        <v>0</v>
      </c>
      <c r="F17" s="26">
        <f t="shared" si="7"/>
        <v>0</v>
      </c>
      <c r="G17" s="26">
        <f t="shared" si="7"/>
        <v>0</v>
      </c>
      <c r="H17" s="26">
        <f t="shared" si="7"/>
        <v>0</v>
      </c>
      <c r="I17" s="26">
        <f t="shared" si="7"/>
        <v>0</v>
      </c>
      <c r="J17" s="26">
        <f t="shared" si="7"/>
        <v>0</v>
      </c>
      <c r="K17" s="26">
        <f t="shared" si="7"/>
        <v>0</v>
      </c>
      <c r="L17" s="26">
        <f t="shared" si="7"/>
        <v>0</v>
      </c>
    </row>
    <row r="18" spans="1:13" ht="18.75" x14ac:dyDescent="0.3">
      <c r="A18" s="12" t="s">
        <v>19</v>
      </c>
      <c r="B18" s="11"/>
      <c r="C18" s="13">
        <f>SUM(C12:C14,C16:C17)</f>
        <v>1951.6399999999999</v>
      </c>
      <c r="D18" s="13">
        <f>SUM(D12:D14,D16:D17)</f>
        <v>1994.5219999999999</v>
      </c>
      <c r="E18" s="13">
        <f t="shared" ref="E18:L18" si="8">SUM(E12:E14,E16:E17)</f>
        <v>2038.9540999999999</v>
      </c>
      <c r="F18" s="13">
        <f t="shared" si="8"/>
        <v>2085.001925</v>
      </c>
      <c r="G18" s="13">
        <f t="shared" si="8"/>
        <v>2132.7341436500001</v>
      </c>
      <c r="H18" s="13">
        <f t="shared" si="8"/>
        <v>2182.2226156805</v>
      </c>
      <c r="I18" s="13">
        <f t="shared" si="8"/>
        <v>2233.5425466094848</v>
      </c>
      <c r="J18" s="13">
        <f t="shared" si="8"/>
        <v>2286.7726500878184</v>
      </c>
      <c r="K18" s="13">
        <f t="shared" si="8"/>
        <v>2341.9953182630256</v>
      </c>
      <c r="L18" s="13">
        <f t="shared" si="8"/>
        <v>2399.2968005604098</v>
      </c>
    </row>
    <row r="19" spans="1:13" x14ac:dyDescent="0.25">
      <c r="A19" s="2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3" ht="18.75" x14ac:dyDescent="0.3">
      <c r="A20" s="12" t="s">
        <v>20</v>
      </c>
      <c r="B20" s="11"/>
      <c r="C20" s="13">
        <f>SUM(C10-C18)</f>
        <v>3242.36</v>
      </c>
      <c r="D20" s="13">
        <f t="shared" ref="D20:L20" si="9">SUM(D10-D18)</f>
        <v>3459.1779999999999</v>
      </c>
      <c r="E20" s="13">
        <f t="shared" si="9"/>
        <v>3687.4309000000003</v>
      </c>
      <c r="F20" s="13">
        <f t="shared" si="9"/>
        <v>3927.7023250000007</v>
      </c>
      <c r="G20" s="13">
        <f t="shared" si="9"/>
        <v>4180.60531885</v>
      </c>
      <c r="H20" s="13">
        <f t="shared" si="9"/>
        <v>4446.7838199445005</v>
      </c>
      <c r="I20" s="13">
        <f t="shared" si="9"/>
        <v>4726.9142107967664</v>
      </c>
      <c r="J20" s="13">
        <f t="shared" si="9"/>
        <v>5021.7069451887455</v>
      </c>
      <c r="K20" s="13">
        <f t="shared" si="9"/>
        <v>5331.9082567773658</v>
      </c>
      <c r="L20" s="13">
        <f t="shared" si="9"/>
        <v>5658.3019532320022</v>
      </c>
    </row>
    <row r="21" spans="1:13" x14ac:dyDescent="0.25">
      <c r="A21" s="27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3" x14ac:dyDescent="0.25">
      <c r="A22" s="10" t="s">
        <v>33</v>
      </c>
      <c r="B22" s="11"/>
      <c r="C22" s="22">
        <f>PMT(4%/12,360,B8,0,0)</f>
        <v>-3341.9070682582164</v>
      </c>
      <c r="D22" s="22">
        <f>PMT(4%/12,360,B8,0,0)</f>
        <v>-3341.9070682582164</v>
      </c>
      <c r="E22" s="22">
        <f>PMT(4%/12,360,B8,0,0)</f>
        <v>-3341.9070682582164</v>
      </c>
      <c r="F22" s="22">
        <f>PMT(4%/12,360,B8,0,0)</f>
        <v>-3341.9070682582164</v>
      </c>
      <c r="G22" s="22">
        <f>PMT(4%/12,360,B8,0,0)</f>
        <v>-3341.9070682582164</v>
      </c>
      <c r="H22" s="22">
        <f>PMT(4%/12,360,B8,0,0)</f>
        <v>-3341.9070682582164</v>
      </c>
      <c r="I22" s="22">
        <f>PMT(4%/12,360,B8,0,0)</f>
        <v>-3341.9070682582164</v>
      </c>
      <c r="J22" s="22">
        <f>PMT(4%/12,360,B8,0,0)</f>
        <v>-3341.9070682582164</v>
      </c>
      <c r="K22" s="22">
        <f>PMT(4%/12,360,B8,0,0)</f>
        <v>-3341.9070682582164</v>
      </c>
      <c r="L22" s="22">
        <f>PMT(4%/12,360,B8,0,0)</f>
        <v>-3341.9070682582164</v>
      </c>
    </row>
    <row r="23" spans="1:13" x14ac:dyDescent="0.25">
      <c r="A23" s="10"/>
      <c r="B23" s="11"/>
      <c r="C23" s="28"/>
      <c r="D23" s="26"/>
      <c r="E23" s="26"/>
      <c r="F23" s="26"/>
      <c r="G23" s="26"/>
      <c r="H23" s="26"/>
      <c r="I23" s="26"/>
      <c r="J23" s="26"/>
      <c r="K23" s="26"/>
      <c r="L23" s="11"/>
    </row>
    <row r="24" spans="1:13" ht="18.75" x14ac:dyDescent="0.3">
      <c r="A24" s="12" t="s">
        <v>21</v>
      </c>
      <c r="B24" s="11"/>
      <c r="C24" s="29">
        <f>SUM(C20+C22)</f>
        <v>-99.547068258216314</v>
      </c>
      <c r="D24" s="29">
        <f t="shared" ref="D24:L24" si="10">SUM(D20+D22)</f>
        <v>117.27093174178344</v>
      </c>
      <c r="E24" s="29">
        <f t="shared" si="10"/>
        <v>345.52383174178385</v>
      </c>
      <c r="F24" s="29">
        <f t="shared" si="10"/>
        <v>585.79525674178421</v>
      </c>
      <c r="G24" s="29">
        <f t="shared" si="10"/>
        <v>838.69825059178356</v>
      </c>
      <c r="H24" s="29">
        <f t="shared" si="10"/>
        <v>1104.876751686284</v>
      </c>
      <c r="I24" s="29">
        <f t="shared" si="10"/>
        <v>1385.0071425385499</v>
      </c>
      <c r="J24" s="29">
        <f t="shared" si="10"/>
        <v>1679.7998769305291</v>
      </c>
      <c r="K24" s="29">
        <f t="shared" si="10"/>
        <v>1990.0011885191493</v>
      </c>
      <c r="L24" s="29">
        <f t="shared" si="10"/>
        <v>2316.3948849737858</v>
      </c>
    </row>
    <row r="25" spans="1:13" x14ac:dyDescent="0.25">
      <c r="A25" s="10" t="s">
        <v>22</v>
      </c>
      <c r="B25" s="11"/>
      <c r="C25" s="29">
        <f>SUM(C24*12)</f>
        <v>-1194.5648190985958</v>
      </c>
      <c r="D25" s="29">
        <f>SUM(D24*12)</f>
        <v>1407.2511809014013</v>
      </c>
      <c r="E25" s="29">
        <f t="shared" ref="E25:L25" si="11">SUM(E24*12)</f>
        <v>4146.2859809014062</v>
      </c>
      <c r="F25" s="29">
        <f t="shared" si="11"/>
        <v>7029.5430809014106</v>
      </c>
      <c r="G25" s="29">
        <f t="shared" si="11"/>
        <v>10064.379007101403</v>
      </c>
      <c r="H25" s="30">
        <f t="shared" si="11"/>
        <v>13258.521020235408</v>
      </c>
      <c r="I25" s="30">
        <f t="shared" si="11"/>
        <v>16620.085710462597</v>
      </c>
      <c r="J25" s="30">
        <f t="shared" si="11"/>
        <v>20157.598523166351</v>
      </c>
      <c r="K25" s="30">
        <f t="shared" si="11"/>
        <v>23880.014262229794</v>
      </c>
      <c r="L25" s="30">
        <f t="shared" si="11"/>
        <v>27796.738619685428</v>
      </c>
    </row>
    <row r="26" spans="1:13" x14ac:dyDescent="0.25">
      <c r="A26" s="10" t="s">
        <v>38</v>
      </c>
      <c r="B26" s="31"/>
      <c r="C26" s="32">
        <f>SUM(C25/B7)</f>
        <v>-3.4130423402817024E-3</v>
      </c>
      <c r="D26" s="32">
        <f>SUM(D25/B7)</f>
        <v>4.0207176597182896E-3</v>
      </c>
      <c r="E26" s="32">
        <f>SUM(E25/B7)</f>
        <v>1.1846531374004017E-2</v>
      </c>
      <c r="F26" s="32">
        <f>SUM(F25/B7)</f>
        <v>2.0084408802575459E-2</v>
      </c>
      <c r="G26" s="32">
        <f>SUM(G25/B7)</f>
        <v>2.8755368591718292E-2</v>
      </c>
      <c r="H26" s="33">
        <f>SUM(H25/B7)</f>
        <v>3.7881488629244023E-2</v>
      </c>
      <c r="I26" s="33">
        <f>SUM(I25/B7)</f>
        <v>4.7485959172750281E-2</v>
      </c>
      <c r="J26" s="33">
        <f>SUM(J25/B7)</f>
        <v>5.7593138637618148E-2</v>
      </c>
      <c r="K26" s="33">
        <f>SUM(K25/B7)</f>
        <v>6.8228612177799408E-2</v>
      </c>
      <c r="L26" s="33">
        <f>SUM(L25/B7)</f>
        <v>7.9419253199101217E-2</v>
      </c>
    </row>
    <row r="27" spans="1:13" x14ac:dyDescent="0.25">
      <c r="A27" s="10"/>
      <c r="B27" s="31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3" x14ac:dyDescent="0.25">
      <c r="A28" s="10" t="s">
        <v>24</v>
      </c>
      <c r="B28" s="31"/>
      <c r="C28" s="35">
        <f>SUM(C25)</f>
        <v>-1194.5648190985958</v>
      </c>
      <c r="D28" s="35">
        <f>SUM(C25:D25)</f>
        <v>212.68636180280555</v>
      </c>
      <c r="E28" s="35">
        <f>SUM(C25:E25)</f>
        <v>4358.9723427042118</v>
      </c>
      <c r="F28" s="35">
        <f>SUM(C25:F25)</f>
        <v>11388.515423605622</v>
      </c>
      <c r="G28" s="35">
        <f>SUM(C25:G25)</f>
        <v>21452.894430707027</v>
      </c>
      <c r="H28" s="35">
        <f>SUM(C25:H25)</f>
        <v>34711.415450942433</v>
      </c>
      <c r="I28" s="35">
        <f>SUM(C25:I25)</f>
        <v>51331.501161405031</v>
      </c>
      <c r="J28" s="35">
        <f>SUM(C25:J25)</f>
        <v>71489.099684571382</v>
      </c>
      <c r="K28" s="35">
        <f>SUM(C25:K25)</f>
        <v>95369.113946801168</v>
      </c>
      <c r="L28" s="35">
        <f>SUM(C25:L25)</f>
        <v>123165.8525664866</v>
      </c>
    </row>
    <row r="29" spans="1:13" x14ac:dyDescent="0.25">
      <c r="A29" s="36" t="s">
        <v>39</v>
      </c>
      <c r="B29" s="37"/>
      <c r="C29" s="38">
        <f>SUM(C25/B7)</f>
        <v>-3.4130423402817024E-3</v>
      </c>
      <c r="D29" s="38">
        <f>SUM(D28/B7)</f>
        <v>6.0767531943658733E-4</v>
      </c>
      <c r="E29" s="38">
        <f>SUM(E28/B7)</f>
        <v>1.2454206693440604E-2</v>
      </c>
      <c r="F29" s="38">
        <f>SUM(F28/B7)</f>
        <v>3.2538615496016061E-2</v>
      </c>
      <c r="G29" s="38">
        <f>SUM(G28/B7)</f>
        <v>6.1293984087734364E-2</v>
      </c>
      <c r="H29" s="38">
        <f>SUM(H28/B7)</f>
        <v>9.917547271697838E-2</v>
      </c>
      <c r="I29" s="38">
        <f>SUM(I28/B7)</f>
        <v>0.14666143188972866</v>
      </c>
      <c r="J29" s="38">
        <f>SUM(J28/B7)</f>
        <v>0.2042545705273468</v>
      </c>
      <c r="K29" s="38">
        <f>SUM(K28/B7)</f>
        <v>0.27248318270514621</v>
      </c>
      <c r="L29" s="38">
        <f>SUM(L28/B7)</f>
        <v>0.35190243590424741</v>
      </c>
    </row>
    <row r="30" spans="1:13" x14ac:dyDescent="0.25">
      <c r="A30" s="68" t="s">
        <v>26</v>
      </c>
      <c r="B30" s="69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58"/>
    </row>
    <row r="31" spans="1:13" x14ac:dyDescent="0.25">
      <c r="A31" s="60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63"/>
      <c r="M31" s="58"/>
    </row>
    <row r="32" spans="1:13" x14ac:dyDescent="0.25">
      <c r="A32" s="60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64"/>
      <c r="M32" s="58"/>
    </row>
    <row r="33" spans="1:13" x14ac:dyDescent="0.25">
      <c r="A33" s="65" t="s">
        <v>40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58"/>
    </row>
    <row r="34" spans="1:13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</sheetData>
  <sheetProtection password="9202" sheet="1" objects="1" scenarios="1"/>
  <mergeCells count="2">
    <mergeCell ref="A30:B30"/>
    <mergeCell ref="A1:L1"/>
  </mergeCells>
  <conditionalFormatting sqref="C26:L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L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indowProtection="1" workbookViewId="0">
      <selection activeCell="F41" sqref="F41"/>
    </sheetView>
  </sheetViews>
  <sheetFormatPr defaultRowHeight="15" x14ac:dyDescent="0.25"/>
  <cols>
    <col min="1" max="1" width="26" customWidth="1"/>
    <col min="2" max="2" width="13.28515625" customWidth="1"/>
    <col min="3" max="12" width="11.7109375" customWidth="1"/>
  </cols>
  <sheetData>
    <row r="1" spans="1:12" ht="26.25" x14ac:dyDescent="0.4">
      <c r="A1" s="72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8" customHeight="1" x14ac:dyDescent="0.25">
      <c r="A2" s="50" t="s">
        <v>34</v>
      </c>
      <c r="B2" s="56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5.75" x14ac:dyDescent="0.25">
      <c r="A4" s="8" t="s">
        <v>30</v>
      </c>
      <c r="B4" s="3">
        <v>1000000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</row>
    <row r="5" spans="1:12" x14ac:dyDescent="0.25">
      <c r="A5" s="10" t="s">
        <v>10</v>
      </c>
      <c r="B5" s="4">
        <v>300000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5">
      <c r="A6" s="10" t="s">
        <v>11</v>
      </c>
      <c r="B6" s="4">
        <v>50000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8.75" x14ac:dyDescent="0.3">
      <c r="A7" s="12" t="s">
        <v>12</v>
      </c>
      <c r="B7" s="13">
        <f>SUM(B5:B6)</f>
        <v>350000</v>
      </c>
      <c r="C7" s="14"/>
      <c r="D7" s="14"/>
      <c r="E7" s="14"/>
      <c r="F7" s="14"/>
      <c r="G7" s="14"/>
      <c r="H7" s="11"/>
      <c r="I7" s="11"/>
      <c r="J7" s="11"/>
      <c r="K7" s="11"/>
      <c r="L7" s="11"/>
    </row>
    <row r="8" spans="1:12" x14ac:dyDescent="0.25">
      <c r="A8" s="15" t="s">
        <v>32</v>
      </c>
      <c r="B8" s="16">
        <f>SUM(B4-B5)</f>
        <v>700000</v>
      </c>
      <c r="C8" s="14"/>
      <c r="D8" s="14"/>
      <c r="E8" s="14"/>
      <c r="F8" s="14"/>
      <c r="G8" s="14"/>
      <c r="H8" s="17"/>
      <c r="I8" s="11"/>
      <c r="J8" s="11"/>
      <c r="K8" s="11"/>
      <c r="L8" s="11"/>
    </row>
    <row r="9" spans="1:12" x14ac:dyDescent="0.25">
      <c r="A9" s="10" t="s">
        <v>13</v>
      </c>
      <c r="B9" s="18"/>
      <c r="C9" s="19">
        <v>6400</v>
      </c>
      <c r="D9" s="20">
        <f>SUM(C9*1.05)</f>
        <v>6720</v>
      </c>
      <c r="E9" s="20">
        <f>SUM(D9*1.05)</f>
        <v>7056</v>
      </c>
      <c r="F9" s="20">
        <f t="shared" ref="F9:L9" si="0">SUM(E9*1.05)</f>
        <v>7408.8</v>
      </c>
      <c r="G9" s="20">
        <f t="shared" si="0"/>
        <v>7779.2400000000007</v>
      </c>
      <c r="H9" s="21">
        <f t="shared" si="0"/>
        <v>8168.2020000000011</v>
      </c>
      <c r="I9" s="22">
        <f t="shared" si="0"/>
        <v>8576.6121000000021</v>
      </c>
      <c r="J9" s="22">
        <f t="shared" si="0"/>
        <v>9005.4427050000031</v>
      </c>
      <c r="K9" s="22">
        <f t="shared" si="0"/>
        <v>9455.7148402500043</v>
      </c>
      <c r="L9" s="13">
        <f t="shared" si="0"/>
        <v>9928.5005822625044</v>
      </c>
    </row>
    <row r="10" spans="1:12" ht="18.75" x14ac:dyDescent="0.3">
      <c r="A10" s="12" t="s">
        <v>14</v>
      </c>
      <c r="B10" s="11"/>
      <c r="C10" s="23">
        <f>SUM(C9*0.98)</f>
        <v>6272</v>
      </c>
      <c r="D10" s="23">
        <f t="shared" ref="D10:L10" si="1">SUM(D9*0.98)</f>
        <v>6585.5999999999995</v>
      </c>
      <c r="E10" s="23">
        <f t="shared" si="1"/>
        <v>6914.88</v>
      </c>
      <c r="F10" s="23">
        <f t="shared" si="1"/>
        <v>7260.6239999999998</v>
      </c>
      <c r="G10" s="23">
        <f t="shared" si="1"/>
        <v>7623.6552000000001</v>
      </c>
      <c r="H10" s="22">
        <f t="shared" si="1"/>
        <v>8004.8379600000007</v>
      </c>
      <c r="I10" s="22">
        <f t="shared" si="1"/>
        <v>8405.0798580000028</v>
      </c>
      <c r="J10" s="22">
        <f t="shared" si="1"/>
        <v>8825.3338509000023</v>
      </c>
      <c r="K10" s="22">
        <f t="shared" si="1"/>
        <v>9266.6005434450035</v>
      </c>
      <c r="L10" s="13">
        <f t="shared" si="1"/>
        <v>9729.9305706172545</v>
      </c>
    </row>
    <row r="11" spans="1:12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10" t="s">
        <v>15</v>
      </c>
      <c r="B12" s="11"/>
      <c r="C12" s="24">
        <f>SUM(C10*0.06)</f>
        <v>376.32</v>
      </c>
      <c r="D12" s="22">
        <f t="shared" ref="D12:L12" si="2">SUM(D10*0.06)</f>
        <v>395.13599999999997</v>
      </c>
      <c r="E12" s="22">
        <f t="shared" si="2"/>
        <v>414.89279999999997</v>
      </c>
      <c r="F12" s="22">
        <f t="shared" si="2"/>
        <v>435.63743999999997</v>
      </c>
      <c r="G12" s="22">
        <f t="shared" si="2"/>
        <v>457.41931199999999</v>
      </c>
      <c r="H12" s="13">
        <f t="shared" si="2"/>
        <v>480.29027760000002</v>
      </c>
      <c r="I12" s="13">
        <f t="shared" si="2"/>
        <v>504.30479148000018</v>
      </c>
      <c r="J12" s="13">
        <f t="shared" si="2"/>
        <v>529.52003105400013</v>
      </c>
      <c r="K12" s="13">
        <f t="shared" si="2"/>
        <v>555.99603260670017</v>
      </c>
      <c r="L12" s="13">
        <f t="shared" si="2"/>
        <v>583.79583423703525</v>
      </c>
    </row>
    <row r="13" spans="1:12" x14ac:dyDescent="0.25">
      <c r="A13" s="10" t="s">
        <v>16</v>
      </c>
      <c r="B13" s="11"/>
      <c r="C13" s="5">
        <v>200</v>
      </c>
      <c r="D13" s="22">
        <f>SUM(C13*1.05)</f>
        <v>210</v>
      </c>
      <c r="E13" s="22">
        <f t="shared" ref="E13:L13" si="3">SUM(D13*1.05)</f>
        <v>220.5</v>
      </c>
      <c r="F13" s="22">
        <f t="shared" si="3"/>
        <v>231.52500000000001</v>
      </c>
      <c r="G13" s="22">
        <f t="shared" si="3"/>
        <v>243.10125000000002</v>
      </c>
      <c r="H13" s="22">
        <f t="shared" si="3"/>
        <v>255.25631250000004</v>
      </c>
      <c r="I13" s="22">
        <f t="shared" si="3"/>
        <v>268.01912812500007</v>
      </c>
      <c r="J13" s="22">
        <f t="shared" si="3"/>
        <v>281.4200845312501</v>
      </c>
      <c r="K13" s="22">
        <f t="shared" si="3"/>
        <v>295.49108875781263</v>
      </c>
      <c r="L13" s="22">
        <f t="shared" si="3"/>
        <v>310.26564319570326</v>
      </c>
    </row>
    <row r="14" spans="1:12" x14ac:dyDescent="0.25">
      <c r="A14" s="10" t="s">
        <v>31</v>
      </c>
      <c r="B14" s="11"/>
      <c r="C14" s="25">
        <f>SUM((C15*0.01188)/12)</f>
        <v>990</v>
      </c>
      <c r="D14" s="25">
        <f>SUM((D15*0.01188)/12)</f>
        <v>1009.8000000000001</v>
      </c>
      <c r="E14" s="25">
        <f t="shared" ref="E14:L14" si="4">SUM((E15*0.01188)/12)</f>
        <v>1029.9959999999999</v>
      </c>
      <c r="F14" s="25">
        <f t="shared" si="4"/>
        <v>1050.59592</v>
      </c>
      <c r="G14" s="25">
        <f t="shared" si="4"/>
        <v>1071.6078384</v>
      </c>
      <c r="H14" s="25">
        <f t="shared" si="4"/>
        <v>1093.0399951679999</v>
      </c>
      <c r="I14" s="25">
        <f t="shared" si="4"/>
        <v>1114.9007950713599</v>
      </c>
      <c r="J14" s="25">
        <f t="shared" si="4"/>
        <v>1137.198810972787</v>
      </c>
      <c r="K14" s="25">
        <f t="shared" si="4"/>
        <v>1159.9427871922428</v>
      </c>
      <c r="L14" s="25">
        <f t="shared" si="4"/>
        <v>1183.1416429360877</v>
      </c>
    </row>
    <row r="15" spans="1:12" x14ac:dyDescent="0.25">
      <c r="A15" s="10" t="s">
        <v>29</v>
      </c>
      <c r="B15" s="11"/>
      <c r="C15" s="24">
        <f>SUM(B4)</f>
        <v>1000000</v>
      </c>
      <c r="D15" s="22">
        <f>SUM(C15*1.02)</f>
        <v>1020000</v>
      </c>
      <c r="E15" s="22">
        <f t="shared" ref="E15:L15" si="5">SUM(D15*1.02)</f>
        <v>1040400</v>
      </c>
      <c r="F15" s="22">
        <f t="shared" si="5"/>
        <v>1061208</v>
      </c>
      <c r="G15" s="22">
        <f t="shared" si="5"/>
        <v>1082432.1599999999</v>
      </c>
      <c r="H15" s="22">
        <f t="shared" si="5"/>
        <v>1104080.8032</v>
      </c>
      <c r="I15" s="22">
        <f t="shared" si="5"/>
        <v>1126162.4192639999</v>
      </c>
      <c r="J15" s="22">
        <f t="shared" si="5"/>
        <v>1148685.6676492798</v>
      </c>
      <c r="K15" s="22">
        <f t="shared" si="5"/>
        <v>1171659.3810022655</v>
      </c>
      <c r="L15" s="22">
        <f t="shared" si="5"/>
        <v>1195092.5686223109</v>
      </c>
    </row>
    <row r="16" spans="1:12" x14ac:dyDescent="0.25">
      <c r="A16" s="10" t="s">
        <v>17</v>
      </c>
      <c r="B16" s="11"/>
      <c r="C16" s="6">
        <v>250</v>
      </c>
      <c r="D16" s="22">
        <f>SUM(C16)</f>
        <v>250</v>
      </c>
      <c r="E16" s="22">
        <f t="shared" ref="E16:L16" si="6">SUM(D16)</f>
        <v>250</v>
      </c>
      <c r="F16" s="22">
        <f t="shared" si="6"/>
        <v>250</v>
      </c>
      <c r="G16" s="22">
        <f t="shared" si="6"/>
        <v>250</v>
      </c>
      <c r="H16" s="22">
        <f t="shared" si="6"/>
        <v>250</v>
      </c>
      <c r="I16" s="22">
        <f t="shared" si="6"/>
        <v>250</v>
      </c>
      <c r="J16" s="22">
        <f t="shared" si="6"/>
        <v>250</v>
      </c>
      <c r="K16" s="22">
        <f t="shared" si="6"/>
        <v>250</v>
      </c>
      <c r="L16" s="22">
        <f t="shared" si="6"/>
        <v>250</v>
      </c>
    </row>
    <row r="17" spans="1:12" x14ac:dyDescent="0.25">
      <c r="A17" s="10" t="s">
        <v>18</v>
      </c>
      <c r="B17" s="11"/>
      <c r="C17" s="7">
        <v>400</v>
      </c>
      <c r="D17" s="26">
        <f>SUM(C17*1.05)</f>
        <v>420</v>
      </c>
      <c r="E17" s="26">
        <f t="shared" ref="E17:L17" si="7">SUM(D17*1.05)</f>
        <v>441</v>
      </c>
      <c r="F17" s="26">
        <f t="shared" si="7"/>
        <v>463.05</v>
      </c>
      <c r="G17" s="26">
        <f t="shared" si="7"/>
        <v>486.20250000000004</v>
      </c>
      <c r="H17" s="26">
        <f t="shared" si="7"/>
        <v>510.51262500000007</v>
      </c>
      <c r="I17" s="26">
        <f t="shared" si="7"/>
        <v>536.03825625000013</v>
      </c>
      <c r="J17" s="26">
        <f t="shared" si="7"/>
        <v>562.84016906250019</v>
      </c>
      <c r="K17" s="26">
        <f t="shared" si="7"/>
        <v>590.98217751562527</v>
      </c>
      <c r="L17" s="26">
        <f t="shared" si="7"/>
        <v>620.53128639140652</v>
      </c>
    </row>
    <row r="18" spans="1:12" ht="18.75" x14ac:dyDescent="0.3">
      <c r="A18" s="12" t="s">
        <v>19</v>
      </c>
      <c r="B18" s="11"/>
      <c r="C18" s="13">
        <f>SUM(C12:C14,C16:C17)</f>
        <v>2216.3199999999997</v>
      </c>
      <c r="D18" s="13">
        <f>SUM(D12:D14,D16:D17)</f>
        <v>2284.9360000000001</v>
      </c>
      <c r="E18" s="13">
        <f t="shared" ref="E18:L18" si="8">SUM(E12:E14,E16:E17)</f>
        <v>2356.3887999999997</v>
      </c>
      <c r="F18" s="13">
        <f t="shared" si="8"/>
        <v>2430.80836</v>
      </c>
      <c r="G18" s="13">
        <f t="shared" si="8"/>
        <v>2508.3309003999998</v>
      </c>
      <c r="H18" s="13">
        <f t="shared" si="8"/>
        <v>2589.0992102680002</v>
      </c>
      <c r="I18" s="13">
        <f t="shared" si="8"/>
        <v>2673.2629709263601</v>
      </c>
      <c r="J18" s="13">
        <f t="shared" si="8"/>
        <v>2760.9790956205375</v>
      </c>
      <c r="K18" s="13">
        <f t="shared" si="8"/>
        <v>2852.4120860723806</v>
      </c>
      <c r="L18" s="13">
        <f t="shared" si="8"/>
        <v>2947.7344067602326</v>
      </c>
    </row>
    <row r="19" spans="1:12" x14ac:dyDescent="0.25">
      <c r="A19" s="2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.75" x14ac:dyDescent="0.3">
      <c r="A20" s="12" t="s">
        <v>20</v>
      </c>
      <c r="B20" s="11"/>
      <c r="C20" s="13">
        <f>SUM(C10-C18)</f>
        <v>4055.6800000000003</v>
      </c>
      <c r="D20" s="13">
        <f t="shared" ref="D20:L20" si="9">SUM(D10-D18)</f>
        <v>4300.6639999999989</v>
      </c>
      <c r="E20" s="13">
        <f t="shared" si="9"/>
        <v>4558.4912000000004</v>
      </c>
      <c r="F20" s="13">
        <f t="shared" si="9"/>
        <v>4829.8156399999998</v>
      </c>
      <c r="G20" s="13">
        <f t="shared" si="9"/>
        <v>5115.3242996000008</v>
      </c>
      <c r="H20" s="13">
        <f t="shared" si="9"/>
        <v>5415.7387497320005</v>
      </c>
      <c r="I20" s="13">
        <f t="shared" si="9"/>
        <v>5731.8168870736426</v>
      </c>
      <c r="J20" s="13">
        <f t="shared" si="9"/>
        <v>6064.3547552794644</v>
      </c>
      <c r="K20" s="13">
        <f t="shared" si="9"/>
        <v>6414.1884573726229</v>
      </c>
      <c r="L20" s="13">
        <f t="shared" si="9"/>
        <v>6782.1961638570219</v>
      </c>
    </row>
    <row r="21" spans="1:12" x14ac:dyDescent="0.25">
      <c r="A21" s="27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0" t="s">
        <v>33</v>
      </c>
      <c r="B22" s="11"/>
      <c r="C22" s="22">
        <f>PMT(4%/12,360,B8,0,0)</f>
        <v>-3341.9070682582164</v>
      </c>
      <c r="D22" s="22">
        <f>PMT(4%/12,360,B8,0,0)</f>
        <v>-3341.9070682582164</v>
      </c>
      <c r="E22" s="22">
        <f>PMT(4%/12,360,B8,0,0)</f>
        <v>-3341.9070682582164</v>
      </c>
      <c r="F22" s="22">
        <f>PMT(4%/12,360,B8,0,0)</f>
        <v>-3341.9070682582164</v>
      </c>
      <c r="G22" s="22">
        <f>PMT(4%/12,360,B8,0,0)</f>
        <v>-3341.9070682582164</v>
      </c>
      <c r="H22" s="22">
        <f>PMT(4%/12,360,B8,0,0)</f>
        <v>-3341.9070682582164</v>
      </c>
      <c r="I22" s="22">
        <f>PMT(4%/12,360,B8,0,0)</f>
        <v>-3341.9070682582164</v>
      </c>
      <c r="J22" s="22">
        <f>PMT(4%/12,360,B8,0,0)</f>
        <v>-3341.9070682582164</v>
      </c>
      <c r="K22" s="22">
        <f>PMT(4%/12,360,B8,0,0)</f>
        <v>-3341.9070682582164</v>
      </c>
      <c r="L22" s="22">
        <f>PMT(4%/12,360,B8,0,0)</f>
        <v>-3341.9070682582164</v>
      </c>
    </row>
    <row r="23" spans="1:12" x14ac:dyDescent="0.25">
      <c r="A23" s="10"/>
      <c r="B23" s="11"/>
      <c r="C23" s="28"/>
      <c r="D23" s="26"/>
      <c r="E23" s="26"/>
      <c r="F23" s="26"/>
      <c r="G23" s="26"/>
      <c r="H23" s="26"/>
      <c r="I23" s="26"/>
      <c r="J23" s="26"/>
      <c r="K23" s="26"/>
      <c r="L23" s="11"/>
    </row>
    <row r="24" spans="1:12" ht="18.75" x14ac:dyDescent="0.3">
      <c r="A24" s="12" t="s">
        <v>21</v>
      </c>
      <c r="B24" s="11"/>
      <c r="C24" s="29">
        <f>SUM(C20+C22)</f>
        <v>713.77293174178385</v>
      </c>
      <c r="D24" s="29">
        <f t="shared" ref="D24:L24" si="10">SUM(D20+D22)</f>
        <v>958.75693174178241</v>
      </c>
      <c r="E24" s="29">
        <f t="shared" si="10"/>
        <v>1216.5841317417839</v>
      </c>
      <c r="F24" s="29">
        <f t="shared" si="10"/>
        <v>1487.9085717417834</v>
      </c>
      <c r="G24" s="29">
        <f t="shared" si="10"/>
        <v>1773.4172313417844</v>
      </c>
      <c r="H24" s="29">
        <f t="shared" si="10"/>
        <v>2073.8316814737841</v>
      </c>
      <c r="I24" s="29">
        <f t="shared" si="10"/>
        <v>2389.9098188154262</v>
      </c>
      <c r="J24" s="29">
        <f t="shared" si="10"/>
        <v>2722.4476870212479</v>
      </c>
      <c r="K24" s="29">
        <f t="shared" si="10"/>
        <v>3072.2813891144065</v>
      </c>
      <c r="L24" s="29">
        <f t="shared" si="10"/>
        <v>3440.2890955988055</v>
      </c>
    </row>
    <row r="25" spans="1:12" x14ac:dyDescent="0.25">
      <c r="A25" s="10" t="s">
        <v>22</v>
      </c>
      <c r="B25" s="11"/>
      <c r="C25" s="29">
        <f>SUM(C24*12)</f>
        <v>8565.2751809014062</v>
      </c>
      <c r="D25" s="29">
        <f>SUM(D24*12)</f>
        <v>11505.083180901389</v>
      </c>
      <c r="E25" s="29">
        <f t="shared" ref="E25:L25" si="11">SUM(E24*12)</f>
        <v>14599.009580901407</v>
      </c>
      <c r="F25" s="29">
        <f t="shared" si="11"/>
        <v>17854.902860901399</v>
      </c>
      <c r="G25" s="29">
        <f t="shared" si="11"/>
        <v>21281.006776101414</v>
      </c>
      <c r="H25" s="30">
        <f t="shared" si="11"/>
        <v>24885.980177685407</v>
      </c>
      <c r="I25" s="30">
        <f t="shared" si="11"/>
        <v>28678.917825785116</v>
      </c>
      <c r="J25" s="30">
        <f t="shared" si="11"/>
        <v>32669.372244254977</v>
      </c>
      <c r="K25" s="30">
        <f t="shared" si="11"/>
        <v>36867.376669372876</v>
      </c>
      <c r="L25" s="30">
        <f t="shared" si="11"/>
        <v>41283.469147185664</v>
      </c>
    </row>
    <row r="26" spans="1:12" x14ac:dyDescent="0.25">
      <c r="A26" s="10" t="s">
        <v>23</v>
      </c>
      <c r="B26" s="31"/>
      <c r="C26" s="32">
        <f>SUM(C25/B7)</f>
        <v>2.4472214802575446E-2</v>
      </c>
      <c r="D26" s="32">
        <f>SUM(D25/B7)</f>
        <v>3.2871666231146825E-2</v>
      </c>
      <c r="E26" s="32">
        <f>SUM(E25/B7)</f>
        <v>4.1711455945432595E-2</v>
      </c>
      <c r="F26" s="32">
        <f>SUM(F25/B7)</f>
        <v>5.1014008174003998E-2</v>
      </c>
      <c r="G26" s="32">
        <f>SUM(G25/B7)</f>
        <v>6.0802876503146898E-2</v>
      </c>
      <c r="H26" s="33">
        <f>SUM(H25/B7)</f>
        <v>7.1102800507672592E-2</v>
      </c>
      <c r="I26" s="33">
        <f>SUM(I25/B7)</f>
        <v>8.1939765216528904E-2</v>
      </c>
      <c r="J26" s="33">
        <f>SUM(J25/B7)</f>
        <v>9.3341063555014217E-2</v>
      </c>
      <c r="K26" s="33">
        <f>SUM(K25/B7)</f>
        <v>0.10533536191249393</v>
      </c>
      <c r="L26" s="33">
        <f>SUM(L25/B7)</f>
        <v>0.11795276899195904</v>
      </c>
    </row>
    <row r="27" spans="1:12" x14ac:dyDescent="0.25">
      <c r="A27" s="10"/>
      <c r="B27" s="31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5">
      <c r="A28" s="10" t="s">
        <v>24</v>
      </c>
      <c r="B28" s="31"/>
      <c r="C28" s="35">
        <f>SUM(C25)</f>
        <v>8565.2751809014062</v>
      </c>
      <c r="D28" s="35">
        <f>SUM(C25:D25)</f>
        <v>20070.358361802795</v>
      </c>
      <c r="E28" s="35">
        <f>SUM(C25:E25)</f>
        <v>34669.367942704201</v>
      </c>
      <c r="F28" s="35">
        <f>SUM(C25:F25)</f>
        <v>52524.270803605599</v>
      </c>
      <c r="G28" s="35">
        <f>SUM(C25:G25)</f>
        <v>73805.277579707006</v>
      </c>
      <c r="H28" s="35">
        <f>SUM(C25:H25)</f>
        <v>98691.257757392421</v>
      </c>
      <c r="I28" s="35">
        <f>SUM(C25:I25)</f>
        <v>127370.17558317754</v>
      </c>
      <c r="J28" s="35">
        <f>SUM(C25:J25)</f>
        <v>160039.54782743251</v>
      </c>
      <c r="K28" s="35">
        <f>SUM(C25:K25)</f>
        <v>196906.92449680538</v>
      </c>
      <c r="L28" s="35">
        <f>SUM(C25:L25)</f>
        <v>238190.39364399103</v>
      </c>
    </row>
    <row r="29" spans="1:12" ht="15.75" thickBot="1" x14ac:dyDescent="0.3">
      <c r="A29" s="36" t="s">
        <v>25</v>
      </c>
      <c r="B29" s="37"/>
      <c r="C29" s="38">
        <f>SUM(C25/B7)</f>
        <v>2.4472214802575446E-2</v>
      </c>
      <c r="D29" s="38">
        <f>SUM(D28/B7)</f>
        <v>5.7343881033722274E-2</v>
      </c>
      <c r="E29" s="38">
        <f>SUM(E28/B7)</f>
        <v>9.9055336979154862E-2</v>
      </c>
      <c r="F29" s="38">
        <f>SUM(F28/B7)</f>
        <v>0.15006934515315887</v>
      </c>
      <c r="G29" s="38">
        <f>SUM(G28/B7)</f>
        <v>0.21087222165630573</v>
      </c>
      <c r="H29" s="38">
        <f>SUM(H28/B7)</f>
        <v>0.28197502216397835</v>
      </c>
      <c r="I29" s="38">
        <f>SUM(I28/B7)</f>
        <v>0.36391478738050725</v>
      </c>
      <c r="J29" s="38">
        <f>SUM(J28/B7)</f>
        <v>0.45725585093552146</v>
      </c>
      <c r="K29" s="38">
        <f>SUM(K28/B7)</f>
        <v>0.56259121284801539</v>
      </c>
      <c r="L29" s="38">
        <f>SUM(L28/B7)</f>
        <v>0.68054398183997433</v>
      </c>
    </row>
    <row r="30" spans="1:12" x14ac:dyDescent="0.25">
      <c r="A30" s="75" t="s">
        <v>26</v>
      </c>
      <c r="B30" s="76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1:12" x14ac:dyDescent="0.25">
      <c r="A31" s="41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x14ac:dyDescent="0.25">
      <c r="A32" s="41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12" ht="15.75" thickBot="1" x14ac:dyDescent="0.3">
      <c r="A33" s="46" t="s">
        <v>37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5" spans="1:12" x14ac:dyDescent="0.25">
      <c r="G35" s="2"/>
    </row>
  </sheetData>
  <mergeCells count="2">
    <mergeCell ref="A1:L1"/>
    <mergeCell ref="A30:B30"/>
  </mergeCells>
  <conditionalFormatting sqref="C26:L26">
    <cfRule type="colorScale" priority="2">
      <colorScale>
        <cfvo type="min"/>
        <cfvo type="percentile" val="50"/>
        <cfvo type="max"/>
        <color rgb="FFFFC000"/>
        <color rgb="FF92D050"/>
        <color rgb="FF63BE7B"/>
      </colorScale>
    </cfRule>
  </conditionalFormatting>
  <conditionalFormatting sqref="C29:L29">
    <cfRule type="colorScale" priority="1">
      <colorScale>
        <cfvo type="min"/>
        <cfvo type="percentile" val="50"/>
        <cfvo type="max"/>
        <color rgb="FFFFC000"/>
        <color rgb="FF92D050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>
    <row r="1" spans="1:1" x14ac:dyDescent="0.25">
      <c r="A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Family Residence</vt:lpstr>
      <vt:lpstr>Duplex</vt:lpstr>
      <vt:lpstr>4 unit building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Hammond</dc:creator>
  <cp:lastModifiedBy>John Hammond</cp:lastModifiedBy>
  <dcterms:created xsi:type="dcterms:W3CDTF">2015-09-11T20:11:48Z</dcterms:created>
  <dcterms:modified xsi:type="dcterms:W3CDTF">2016-08-02T22:28:32Z</dcterms:modified>
</cp:coreProperties>
</file>